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2120" windowHeight="8832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G48" i="1" l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41" i="1"/>
  <c r="H41" i="1" s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26" i="1"/>
  <c r="G33" i="1"/>
  <c r="G32" i="1"/>
  <c r="H32" i="1" s="1"/>
  <c r="G31" i="1"/>
  <c r="G30" i="1"/>
  <c r="G29" i="1"/>
  <c r="G28" i="1"/>
  <c r="H28" i="1" s="1"/>
  <c r="G27" i="1"/>
  <c r="G25" i="1"/>
  <c r="G24" i="1"/>
  <c r="G23" i="1"/>
  <c r="H23" i="1" s="1"/>
  <c r="G22" i="1"/>
  <c r="G21" i="1"/>
  <c r="G20" i="1"/>
  <c r="G19" i="1"/>
  <c r="H19" i="1" s="1"/>
  <c r="G18" i="1"/>
  <c r="G17" i="1"/>
  <c r="G16" i="1"/>
  <c r="G15" i="1"/>
  <c r="G14" i="1"/>
  <c r="H14" i="1" s="1"/>
  <c r="H15" i="1"/>
  <c r="I15" i="1" s="1"/>
  <c r="K15" i="1" s="1"/>
  <c r="H16" i="1"/>
  <c r="I16" i="1" s="1"/>
  <c r="K16" i="1" s="1"/>
  <c r="H17" i="1"/>
  <c r="I17" i="1" s="1"/>
  <c r="K17" i="1" s="1"/>
  <c r="H18" i="1"/>
  <c r="I18" i="1" s="1"/>
  <c r="K18" i="1" s="1"/>
  <c r="H20" i="1"/>
  <c r="I20" i="1" s="1"/>
  <c r="K20" i="1" s="1"/>
  <c r="H21" i="1"/>
  <c r="I21" i="1" s="1"/>
  <c r="K21" i="1" s="1"/>
  <c r="H22" i="1"/>
  <c r="I22" i="1" s="1"/>
  <c r="K22" i="1" s="1"/>
  <c r="H24" i="1"/>
  <c r="I24" i="1" s="1"/>
  <c r="K24" i="1" s="1"/>
  <c r="H25" i="1"/>
  <c r="I25" i="1" s="1"/>
  <c r="K25" i="1" s="1"/>
  <c r="H26" i="1"/>
  <c r="I26" i="1" s="1"/>
  <c r="K26" i="1" s="1"/>
  <c r="H27" i="1"/>
  <c r="I27" i="1" s="1"/>
  <c r="K27" i="1" s="1"/>
  <c r="H29" i="1"/>
  <c r="I29" i="1" s="1"/>
  <c r="K29" i="1" s="1"/>
  <c r="H30" i="1"/>
  <c r="I30" i="1" s="1"/>
  <c r="K30" i="1" s="1"/>
  <c r="H31" i="1"/>
  <c r="I31" i="1" s="1"/>
  <c r="K31" i="1" s="1"/>
  <c r="H33" i="1"/>
  <c r="I33" i="1" s="1"/>
  <c r="K33" i="1" s="1"/>
  <c r="H34" i="1"/>
  <c r="I34" i="1" s="1"/>
  <c r="K34" i="1" s="1"/>
  <c r="H35" i="1"/>
  <c r="I35" i="1" s="1"/>
  <c r="K35" i="1" s="1"/>
  <c r="H36" i="1"/>
  <c r="I36" i="1" s="1"/>
  <c r="K36" i="1" s="1"/>
  <c r="H37" i="1"/>
  <c r="I37" i="1" s="1"/>
  <c r="K37" i="1" s="1"/>
  <c r="H38" i="1"/>
  <c r="I38" i="1" s="1"/>
  <c r="K38" i="1" s="1"/>
  <c r="H39" i="1"/>
  <c r="I39" i="1" s="1"/>
  <c r="K39" i="1" s="1"/>
  <c r="H40" i="1"/>
  <c r="I40" i="1" s="1"/>
  <c r="K40" i="1" s="1"/>
  <c r="H42" i="1"/>
  <c r="I42" i="1" s="1"/>
  <c r="K42" i="1" s="1"/>
  <c r="H43" i="1"/>
  <c r="I43" i="1" s="1"/>
  <c r="K43" i="1" s="1"/>
  <c r="H44" i="1"/>
  <c r="I44" i="1" s="1"/>
  <c r="K44" i="1" s="1"/>
  <c r="H45" i="1"/>
  <c r="I45" i="1" s="1"/>
  <c r="K45" i="1" s="1"/>
  <c r="H46" i="1"/>
  <c r="I46" i="1" s="1"/>
  <c r="K46" i="1" s="1"/>
  <c r="H47" i="1"/>
  <c r="I47" i="1" s="1"/>
  <c r="K47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77" i="1"/>
  <c r="G77" i="1" s="1"/>
  <c r="F78" i="1"/>
  <c r="G78" i="1" s="1"/>
  <c r="H77" i="1"/>
  <c r="D90" i="1"/>
  <c r="D91" i="1"/>
  <c r="D92" i="1"/>
  <c r="J17" i="1"/>
  <c r="J21" i="1"/>
  <c r="J25" i="1"/>
  <c r="J27" i="1"/>
  <c r="J29" i="1"/>
  <c r="J31" i="1"/>
  <c r="J33" i="1"/>
  <c r="J35" i="1"/>
  <c r="J37" i="1"/>
  <c r="J39" i="1"/>
  <c r="J46" i="1"/>
  <c r="J44" i="1"/>
  <c r="J42" i="1"/>
  <c r="J40" i="1"/>
  <c r="J36" i="1"/>
  <c r="J24" i="1"/>
  <c r="J20" i="1"/>
  <c r="J16" i="1"/>
  <c r="J38" i="1"/>
  <c r="J34" i="1"/>
  <c r="J30" i="1"/>
  <c r="J26" i="1"/>
  <c r="J22" i="1"/>
  <c r="J18" i="1"/>
  <c r="G66" i="1"/>
  <c r="J47" i="1" l="1"/>
  <c r="H78" i="1"/>
  <c r="H94" i="1"/>
  <c r="J43" i="1"/>
  <c r="I19" i="1"/>
  <c r="K19" i="1" s="1"/>
  <c r="J19" i="1"/>
  <c r="I23" i="1"/>
  <c r="K23" i="1" s="1"/>
  <c r="J23" i="1"/>
  <c r="I28" i="1"/>
  <c r="K28" i="1" s="1"/>
  <c r="J28" i="1"/>
  <c r="I32" i="1"/>
  <c r="K32" i="1" s="1"/>
  <c r="J32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J45" i="1"/>
  <c r="J15" i="1"/>
  <c r="A41" i="1"/>
  <c r="I57" i="1"/>
  <c r="K57" i="1" s="1"/>
  <c r="J57" i="1"/>
  <c r="I55" i="1"/>
  <c r="K55" i="1" s="1"/>
  <c r="J55" i="1"/>
  <c r="I53" i="1"/>
  <c r="K53" i="1" s="1"/>
  <c r="J53" i="1"/>
  <c r="I51" i="1"/>
  <c r="K51" i="1" s="1"/>
  <c r="J51" i="1"/>
  <c r="I48" i="1"/>
  <c r="K48" i="1" s="1"/>
  <c r="J48" i="1"/>
  <c r="I56" i="1"/>
  <c r="K56" i="1" s="1"/>
  <c r="J56" i="1"/>
  <c r="I54" i="1"/>
  <c r="K54" i="1" s="1"/>
  <c r="J54" i="1"/>
  <c r="I52" i="1"/>
  <c r="K52" i="1" s="1"/>
  <c r="J52" i="1"/>
  <c r="I50" i="1"/>
  <c r="K50" i="1" s="1"/>
  <c r="J50" i="1"/>
  <c r="I49" i="1"/>
  <c r="K49" i="1" s="1"/>
  <c r="J49" i="1"/>
  <c r="I41" i="1"/>
  <c r="K41" i="1" s="1"/>
  <c r="J41" i="1"/>
  <c r="I14" i="1"/>
  <c r="G64" i="1" s="1"/>
  <c r="G63" i="1"/>
  <c r="J14" i="1"/>
  <c r="G65" i="1" s="1"/>
  <c r="G76" i="1" l="1"/>
  <c r="G75" i="1"/>
  <c r="F75" i="1"/>
  <c r="F76" i="1"/>
  <c r="H76" i="1" s="1"/>
  <c r="K14" i="1"/>
  <c r="H75" i="1" l="1"/>
  <c r="G80" i="1" s="1"/>
  <c r="G81" i="1"/>
  <c r="E101" i="1" s="1"/>
  <c r="G82" i="1"/>
  <c r="E100" i="1" l="1"/>
  <c r="E102" i="1"/>
  <c r="E99" i="1"/>
  <c r="E98" i="1"/>
  <c r="F97" i="1"/>
</calcChain>
</file>

<file path=xl/sharedStrings.xml><?xml version="1.0" encoding="utf-8"?>
<sst xmlns="http://schemas.openxmlformats.org/spreadsheetml/2006/main" count="117" uniqueCount="114">
  <si>
    <t>Номинальный фонд времени рабочего Фн =</t>
  </si>
  <si>
    <t>Годовая производственная программа N =</t>
  </si>
  <si>
    <t>Коеффициент учитывающий структуру программы Кс =</t>
  </si>
  <si>
    <t>Коеффициент учитывающий величину программы Кn =</t>
  </si>
  <si>
    <t>Коеффициент приведения капитального ремонта Ка =</t>
  </si>
  <si>
    <t xml:space="preserve">Трудоемкость   основной   модели   Том = </t>
  </si>
  <si>
    <t xml:space="preserve">Коеффициент   сменности   Ксм = </t>
  </si>
  <si>
    <t>Количество   видов  работ   К =</t>
  </si>
  <si>
    <t>К</t>
  </si>
  <si>
    <r>
      <t>f</t>
    </r>
    <r>
      <rPr>
        <sz val="8"/>
        <rFont val="Arial Cyr"/>
        <family val="2"/>
        <charset val="204"/>
      </rPr>
      <t>vd</t>
    </r>
  </si>
  <si>
    <t>t</t>
  </si>
  <si>
    <r>
      <t>F</t>
    </r>
    <r>
      <rPr>
        <sz val="8"/>
        <rFont val="Arial Cyr"/>
        <family val="2"/>
        <charset val="204"/>
      </rPr>
      <t>vч</t>
    </r>
  </si>
  <si>
    <r>
      <t>М</t>
    </r>
    <r>
      <rPr>
        <sz val="8"/>
        <rFont val="Arial Cyr"/>
        <family val="2"/>
        <charset val="204"/>
      </rPr>
      <t>сп</t>
    </r>
  </si>
  <si>
    <r>
      <t>М</t>
    </r>
    <r>
      <rPr>
        <sz val="8"/>
        <rFont val="Arial Cyr"/>
        <family val="2"/>
        <charset val="204"/>
      </rPr>
      <t>яв</t>
    </r>
  </si>
  <si>
    <r>
      <t>Т</t>
    </r>
    <r>
      <rPr>
        <sz val="8"/>
        <rFont val="Arial Cyr"/>
        <family val="2"/>
        <charset val="204"/>
      </rPr>
      <t>год</t>
    </r>
  </si>
  <si>
    <t>Действительный     фонд     рабочего    времени   Фд=</t>
  </si>
  <si>
    <t>Общая площадь основных производственных участков Fсум =</t>
  </si>
  <si>
    <t>Общая явочная численность производственных рабочих Мяв =</t>
  </si>
  <si>
    <t>Общая списочная численность производственных рабочих Мсп =</t>
  </si>
  <si>
    <t>Годовая трудоемкость ремонтируемого объекта Тгод =</t>
  </si>
  <si>
    <t>Расчет вспомогательного производства</t>
  </si>
  <si>
    <t>Удельная площадь застройки на 1 кап. Ремонт Fоб =</t>
  </si>
  <si>
    <t>Удельная   мощность  токоприемников   Р =</t>
  </si>
  <si>
    <r>
      <t>F</t>
    </r>
    <r>
      <rPr>
        <sz val="8"/>
        <rFont val="Arial Cyr"/>
        <family val="2"/>
        <charset val="204"/>
      </rPr>
      <t>уд</t>
    </r>
  </si>
  <si>
    <r>
      <t>M</t>
    </r>
    <r>
      <rPr>
        <sz val="8"/>
        <rFont val="Arial Cyr"/>
        <family val="2"/>
        <charset val="204"/>
      </rPr>
      <t>сп</t>
    </r>
  </si>
  <si>
    <r>
      <t>M</t>
    </r>
    <r>
      <rPr>
        <sz val="8"/>
        <rFont val="Arial Cyr"/>
        <family val="2"/>
        <charset val="204"/>
      </rPr>
      <t>яв</t>
    </r>
  </si>
  <si>
    <r>
      <t>f</t>
    </r>
    <r>
      <rPr>
        <sz val="8"/>
        <rFont val="Arial Cyr"/>
        <family val="2"/>
        <charset val="204"/>
      </rPr>
      <t>уд</t>
    </r>
  </si>
  <si>
    <t>Общая списочная численность вспомогательных рабочих Мсп =</t>
  </si>
  <si>
    <t>Общая   площадь     вспомогательного    производства   Fcум =</t>
  </si>
  <si>
    <t>Общая  явочная  численность  вспомогательных  рабочих Мяв =</t>
  </si>
  <si>
    <t>Расчет складских помещений</t>
  </si>
  <si>
    <t>Количество складов n =</t>
  </si>
  <si>
    <r>
      <t>N</t>
    </r>
    <r>
      <rPr>
        <sz val="8"/>
        <rFont val="Arial Cyr"/>
        <family val="2"/>
        <charset val="204"/>
      </rPr>
      <t>я</t>
    </r>
  </si>
  <si>
    <r>
      <t>F</t>
    </r>
    <r>
      <rPr>
        <sz val="8"/>
        <rFont val="Arial Cyr"/>
        <family val="2"/>
        <charset val="204"/>
      </rPr>
      <t>ск</t>
    </r>
  </si>
  <si>
    <t>Общая площадь складских помещений в производственном корпусе Fскл =</t>
  </si>
  <si>
    <t>Количество  вспомогательных  рабрчих  mвспм =</t>
  </si>
  <si>
    <t>Количество    рабрчих     ИТР      mитр =</t>
  </si>
  <si>
    <t>Количество      рабрчих    СКП     mскп =</t>
  </si>
  <si>
    <r>
      <t>Количество     рабрчих    МОП     m</t>
    </r>
    <r>
      <rPr>
        <sz val="8"/>
        <rFont val="Arial Cyr"/>
        <family val="2"/>
        <charset val="204"/>
      </rPr>
      <t xml:space="preserve">моп </t>
    </r>
    <r>
      <rPr>
        <sz val="10"/>
        <rFont val="Arial Cyr"/>
        <family val="2"/>
        <charset val="204"/>
      </rPr>
      <t>=</t>
    </r>
  </si>
  <si>
    <t>Площадь бытовых помещений     Fбыт =</t>
  </si>
  <si>
    <t>Площадь производственного корпуса F=</t>
  </si>
  <si>
    <t>Расчет основных производственных участков</t>
  </si>
  <si>
    <t>Вид работ</t>
  </si>
  <si>
    <t>Слесарные</t>
  </si>
  <si>
    <t>Механические</t>
  </si>
  <si>
    <t>Предварительная мойка</t>
  </si>
  <si>
    <t>Предварительная разборка</t>
  </si>
  <si>
    <t>Мойка подразобраных агрегатов и узлов</t>
  </si>
  <si>
    <t>Разборка на узлы</t>
  </si>
  <si>
    <t>Мойка деталей</t>
  </si>
  <si>
    <t>Снятие нагара и накипи</t>
  </si>
  <si>
    <t>Контроль и сортировка деталей</t>
  </si>
  <si>
    <t>Селективный подбор</t>
  </si>
  <si>
    <t>Испытание приборов и м-мов эл.об</t>
  </si>
  <si>
    <t>Системы питания и смазки</t>
  </si>
  <si>
    <t>Тормозной системы</t>
  </si>
  <si>
    <t>Ремонт рамы</t>
  </si>
  <si>
    <t>Медницко-радиаторные</t>
  </si>
  <si>
    <t>Деревообделочные</t>
  </si>
  <si>
    <t>Обойные</t>
  </si>
  <si>
    <t>Шиномонтажные</t>
  </si>
  <si>
    <t>Ремонт кабины и оперения</t>
  </si>
  <si>
    <t>Жестяницкие</t>
  </si>
  <si>
    <t>Слесарно-арматурные</t>
  </si>
  <si>
    <t>Сборка узлов двигателя</t>
  </si>
  <si>
    <t>Сборка узлов агрегатов</t>
  </si>
  <si>
    <t>Доукомплектование</t>
  </si>
  <si>
    <t>Регулировка двигателя</t>
  </si>
  <si>
    <t>Регулировка агрегатов</t>
  </si>
  <si>
    <t>Постановка рессор</t>
  </si>
  <si>
    <t>Общая сборка автомобиля</t>
  </si>
  <si>
    <t>Испытане автомобиля</t>
  </si>
  <si>
    <t>Малярные</t>
  </si>
  <si>
    <t>Ремонт блока цилиндров</t>
  </si>
  <si>
    <t>Ремонт коленчатого вала</t>
  </si>
  <si>
    <t>Штамповочные</t>
  </si>
  <si>
    <t>Газосварочные</t>
  </si>
  <si>
    <t>Электросвароные</t>
  </si>
  <si>
    <t>Вибродуговая наплавка</t>
  </si>
  <si>
    <t>Наплавка под флюсом</t>
  </si>
  <si>
    <t>Кузнечные</t>
  </si>
  <si>
    <t>Рессорные</t>
  </si>
  <si>
    <t>Термические</t>
  </si>
  <si>
    <t>Металлизацилнные</t>
  </si>
  <si>
    <t>Ремонт дисков колёс</t>
  </si>
  <si>
    <t>Устранение деффектов</t>
  </si>
  <si>
    <t>Ремонт платформы</t>
  </si>
  <si>
    <r>
      <t>К</t>
    </r>
    <r>
      <rPr>
        <sz val="8"/>
        <rFont val="Arial Cyr"/>
        <family val="2"/>
        <charset val="204"/>
      </rPr>
      <t>пц,%</t>
    </r>
  </si>
  <si>
    <t>В первый пункт вводить только слесарные работы</t>
  </si>
  <si>
    <t>Во второй пункт вводить только механические работы</t>
  </si>
  <si>
    <t>Инструментальный участок</t>
  </si>
  <si>
    <t>Электроремонтный участок</t>
  </si>
  <si>
    <t>Ремонтностроительный участок</t>
  </si>
  <si>
    <t>№</t>
  </si>
  <si>
    <t>Ремонтно-мех.  участок ОГМ</t>
  </si>
  <si>
    <t>Виды участков</t>
  </si>
  <si>
    <t xml:space="preserve"> </t>
  </si>
  <si>
    <t xml:space="preserve">Методические указания к дипломному проектированию по технологии ремонта автомобилей. № 9/2а. </t>
  </si>
  <si>
    <t>Литература</t>
  </si>
  <si>
    <t xml:space="preserve">              1.</t>
  </si>
  <si>
    <t>(Приложение  7, см. МУ 9/2а)</t>
  </si>
  <si>
    <t>(Приложение  4, см. МУ 9/2а)</t>
  </si>
  <si>
    <t>(Приложение 6, см. МУ 9/2а)</t>
  </si>
  <si>
    <r>
      <t>(К</t>
    </r>
    <r>
      <rPr>
        <sz val="8"/>
        <rFont val="Arial Cyr"/>
        <charset val="204"/>
      </rPr>
      <t xml:space="preserve">пц, % см. </t>
    </r>
    <r>
      <rPr>
        <sz val="10"/>
        <rFont val="Arial Cyr"/>
        <charset val="204"/>
      </rPr>
      <t>Приложение 11, МУ 9/2а)</t>
    </r>
  </si>
  <si>
    <t>Двиг.ЗИЛ (Задается)</t>
  </si>
  <si>
    <r>
      <t>(f</t>
    </r>
    <r>
      <rPr>
        <sz val="8"/>
        <rFont val="Arial Cyr"/>
        <charset val="204"/>
      </rPr>
      <t xml:space="preserve">vd  см. </t>
    </r>
    <r>
      <rPr>
        <sz val="10"/>
        <rFont val="Arial Cyr"/>
        <charset val="204"/>
      </rPr>
      <t>Приложение 15,  МУ 9/2а)</t>
    </r>
  </si>
  <si>
    <t>(Прилолжение 19)</t>
  </si>
  <si>
    <t>( Приложение 19)</t>
  </si>
  <si>
    <r>
      <t>(</t>
    </r>
    <r>
      <rPr>
        <i/>
        <sz val="10"/>
        <rFont val="Arial Cyr"/>
        <charset val="204"/>
      </rPr>
      <t xml:space="preserve">Принимается студентом.) </t>
    </r>
  </si>
  <si>
    <r>
      <t>(</t>
    </r>
    <r>
      <rPr>
        <sz val="10"/>
        <rFont val="Arial Cyr"/>
        <charset val="204"/>
      </rPr>
      <t>fуд -  Приложение 18)</t>
    </r>
  </si>
  <si>
    <t>(fуд - см. Приложение 15)</t>
  </si>
  <si>
    <t>(ч-час)</t>
  </si>
  <si>
    <t xml:space="preserve">                   Ф. И. О.  и группа студента</t>
  </si>
  <si>
    <t>( В читальном зале библиотеки)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</si>
</sst>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8"/>
      <name val="Arial Cyr"/>
      <family val="2"/>
      <charset val="204"/>
    </font>
    <font>
      <sz val="18"/>
      <name val="Arial Cyr"/>
      <family val="2"/>
      <charset val="204"/>
    </font>
    <font>
      <sz val="10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name val="Arial Cyr"/>
      <charset val="204"/>
    </font>
    <font>
      <sz val="8"/>
      <color rgb="FFFFFF0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2" xfId="0" applyBorder="1"/>
    <xf numFmtId="2" fontId="0" fillId="0" borderId="1" xfId="0" applyNumberFormat="1" applyBorder="1"/>
    <xf numFmtId="2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/>
    <xf numFmtId="164" fontId="0" fillId="0" borderId="1" xfId="0" applyNumberForma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2" fontId="0" fillId="0" borderId="0" xfId="0" applyNumberFormat="1" applyBorder="1"/>
    <xf numFmtId="164" fontId="1" fillId="0" borderId="1" xfId="0" applyNumberFormat="1" applyFont="1" applyBorder="1"/>
    <xf numFmtId="0" fontId="0" fillId="0" borderId="3" xfId="0" applyBorder="1"/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9" fillId="0" borderId="0" xfId="0" applyFont="1"/>
    <xf numFmtId="0" fontId="10" fillId="0" borderId="0" xfId="0" applyFont="1"/>
    <xf numFmtId="0" fontId="7" fillId="0" borderId="0" xfId="0" applyFont="1"/>
    <xf numFmtId="9" fontId="10" fillId="0" borderId="0" xfId="1" applyFont="1"/>
    <xf numFmtId="0" fontId="11" fillId="0" borderId="0" xfId="0" applyFont="1" applyAlignment="1">
      <alignment horizontal="center"/>
    </xf>
    <xf numFmtId="0" fontId="0" fillId="0" borderId="0" xfId="0" applyFont="1"/>
    <xf numFmtId="0" fontId="13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Лист1!$B$74</c:f>
              <c:strCache>
                <c:ptCount val="1"/>
                <c:pt idx="0">
                  <c:v>Виды участков</c:v>
                </c:pt>
              </c:strCache>
            </c:strRef>
          </c:tx>
          <c:invertIfNegative val="0"/>
          <c:val>
            <c:numRef>
              <c:f>Лист1!$C$74:$D$74</c:f>
              <c:numCache>
                <c:formatCode>General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58688"/>
        <c:axId val="81460224"/>
      </c:barChart>
      <c:catAx>
        <c:axId val="81458688"/>
        <c:scaling>
          <c:orientation val="minMax"/>
        </c:scaling>
        <c:delete val="0"/>
        <c:axPos val="b"/>
        <c:majorTickMark val="out"/>
        <c:minorTickMark val="none"/>
        <c:tickLblPos val="nextTo"/>
        <c:crossAx val="81460224"/>
        <c:crosses val="autoZero"/>
        <c:auto val="1"/>
        <c:lblAlgn val="ctr"/>
        <c:lblOffset val="100"/>
        <c:noMultiLvlLbl val="0"/>
      </c:catAx>
      <c:valAx>
        <c:axId val="81460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45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034" cy="608724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topLeftCell="B91" workbookViewId="0">
      <selection activeCell="J111" sqref="J111"/>
    </sheetView>
  </sheetViews>
  <sheetFormatPr defaultRowHeight="13.2" x14ac:dyDescent="0.25"/>
  <cols>
    <col min="1" max="1" width="9.88671875" customWidth="1"/>
    <col min="2" max="2" width="10.109375" customWidth="1"/>
    <col min="3" max="4" width="11.109375" customWidth="1"/>
    <col min="5" max="5" width="9.6640625" customWidth="1"/>
    <col min="6" max="6" width="11.44140625" customWidth="1"/>
    <col min="7" max="7" width="10.33203125" customWidth="1"/>
    <col min="14" max="14" width="12.33203125" customWidth="1"/>
  </cols>
  <sheetData>
    <row r="1" spans="1:14" ht="22.8" x14ac:dyDescent="0.4">
      <c r="A1" s="8" t="s">
        <v>41</v>
      </c>
    </row>
    <row r="2" spans="1:14" ht="15.6" x14ac:dyDescent="0.3">
      <c r="A2" s="43" t="s">
        <v>112</v>
      </c>
      <c r="B2" s="43"/>
      <c r="C2" s="43"/>
      <c r="D2" s="43"/>
      <c r="I2" s="27" t="s">
        <v>88</v>
      </c>
      <c r="J2" s="28"/>
      <c r="K2" s="28"/>
      <c r="L2" s="28"/>
      <c r="M2" s="28"/>
      <c r="N2" s="28"/>
    </row>
    <row r="3" spans="1:14" ht="15" x14ac:dyDescent="0.25">
      <c r="A3" s="1" t="s">
        <v>1</v>
      </c>
      <c r="B3" s="1"/>
      <c r="C3" s="1"/>
      <c r="D3" s="1"/>
      <c r="E3" s="2"/>
      <c r="F3" s="2">
        <v>1000</v>
      </c>
      <c r="G3" s="37" t="s">
        <v>104</v>
      </c>
      <c r="I3" s="27" t="s">
        <v>89</v>
      </c>
      <c r="J3" s="28"/>
      <c r="K3" s="28"/>
      <c r="L3" s="28"/>
      <c r="M3" s="28"/>
      <c r="N3" s="28"/>
    </row>
    <row r="4" spans="1:14" ht="15" x14ac:dyDescent="0.25">
      <c r="A4" s="1" t="s">
        <v>0</v>
      </c>
      <c r="B4" s="1"/>
      <c r="C4" s="1"/>
      <c r="D4" s="1"/>
      <c r="E4" s="1"/>
      <c r="F4" s="2">
        <v>2077</v>
      </c>
      <c r="G4" t="s">
        <v>111</v>
      </c>
    </row>
    <row r="5" spans="1:14" ht="15" x14ac:dyDescent="0.25">
      <c r="A5" s="1" t="s">
        <v>15</v>
      </c>
      <c r="B5" s="1"/>
      <c r="C5" s="1"/>
      <c r="D5" s="1"/>
      <c r="E5" s="1"/>
      <c r="F5" s="4"/>
      <c r="G5" s="41">
        <v>1913</v>
      </c>
      <c r="H5" t="s">
        <v>111</v>
      </c>
    </row>
    <row r="6" spans="1:14" ht="15" x14ac:dyDescent="0.25">
      <c r="A6" s="1" t="s">
        <v>3</v>
      </c>
      <c r="B6" s="1"/>
      <c r="C6" s="1"/>
      <c r="D6" s="1"/>
      <c r="E6" s="1"/>
      <c r="F6" s="1"/>
      <c r="G6" s="4">
        <v>1.06</v>
      </c>
      <c r="H6" t="s">
        <v>100</v>
      </c>
    </row>
    <row r="7" spans="1:14" ht="15" x14ac:dyDescent="0.25">
      <c r="A7" s="1" t="s">
        <v>2</v>
      </c>
      <c r="B7" s="1"/>
      <c r="C7" s="1"/>
      <c r="D7" s="1"/>
      <c r="E7" s="1"/>
      <c r="F7" s="1"/>
      <c r="G7" s="4">
        <v>1</v>
      </c>
      <c r="I7" t="s">
        <v>96</v>
      </c>
    </row>
    <row r="8" spans="1:14" ht="15" x14ac:dyDescent="0.25">
      <c r="A8" s="1" t="s">
        <v>4</v>
      </c>
      <c r="B8" s="1"/>
      <c r="C8" s="1"/>
      <c r="D8" s="1"/>
      <c r="E8" s="1"/>
      <c r="F8" s="1"/>
      <c r="G8" s="4">
        <v>1</v>
      </c>
      <c r="H8" t="s">
        <v>101</v>
      </c>
    </row>
    <row r="9" spans="1:14" ht="15" x14ac:dyDescent="0.25">
      <c r="A9" s="1" t="s">
        <v>5</v>
      </c>
      <c r="B9" s="1"/>
      <c r="C9" s="1"/>
      <c r="D9" s="1"/>
      <c r="E9" s="1"/>
      <c r="F9" s="4">
        <v>35.53</v>
      </c>
      <c r="H9" t="s">
        <v>102</v>
      </c>
    </row>
    <row r="10" spans="1:14" ht="15" x14ac:dyDescent="0.25">
      <c r="A10" s="1" t="s">
        <v>6</v>
      </c>
      <c r="B10" s="1"/>
      <c r="C10" s="1"/>
      <c r="D10" s="1"/>
      <c r="E10" s="4">
        <v>1</v>
      </c>
      <c r="F10" s="1"/>
    </row>
    <row r="11" spans="1:14" ht="15" x14ac:dyDescent="0.25">
      <c r="A11" s="1" t="s">
        <v>7</v>
      </c>
      <c r="B11" s="1"/>
      <c r="C11" s="1"/>
      <c r="D11" s="1"/>
      <c r="E11" s="4">
        <v>44</v>
      </c>
      <c r="G11" t="s">
        <v>103</v>
      </c>
    </row>
    <row r="12" spans="1:14" x14ac:dyDescent="0.25">
      <c r="G12" t="s">
        <v>105</v>
      </c>
    </row>
    <row r="13" spans="1:14" ht="15" x14ac:dyDescent="0.25">
      <c r="A13" s="7" t="s">
        <v>8</v>
      </c>
      <c r="B13" s="29" t="s">
        <v>42</v>
      </c>
      <c r="C13" s="29"/>
      <c r="D13" s="29"/>
      <c r="E13" s="7" t="s">
        <v>87</v>
      </c>
      <c r="F13" s="7" t="s">
        <v>9</v>
      </c>
      <c r="G13" s="7" t="s">
        <v>10</v>
      </c>
      <c r="H13" s="7" t="s">
        <v>14</v>
      </c>
      <c r="I13" s="7" t="s">
        <v>13</v>
      </c>
      <c r="J13" s="7" t="s">
        <v>12</v>
      </c>
      <c r="K13" s="7" t="s">
        <v>11</v>
      </c>
    </row>
    <row r="14" spans="1:14" x14ac:dyDescent="0.25">
      <c r="A14" s="6">
        <v>1</v>
      </c>
      <c r="B14" s="30" t="s">
        <v>43</v>
      </c>
      <c r="C14" s="30"/>
      <c r="D14" s="30"/>
      <c r="E14" s="16">
        <v>5.0999999999999996</v>
      </c>
      <c r="F14" s="5">
        <v>10</v>
      </c>
      <c r="G14" s="5">
        <f>(F9*G8*G6*G7*E14)/100</f>
        <v>1.9207518000000001</v>
      </c>
      <c r="H14" s="5">
        <f>G14*F3</f>
        <v>1920.7518000000002</v>
      </c>
      <c r="I14" s="11">
        <f>H14/F4</f>
        <v>0.92477217140105938</v>
      </c>
      <c r="J14" s="11">
        <f>H14/G5</f>
        <v>1.0040521693674858</v>
      </c>
      <c r="K14" s="11">
        <f>I14*F14*E10</f>
        <v>9.2477217140105932</v>
      </c>
    </row>
    <row r="15" spans="1:14" x14ac:dyDescent="0.25">
      <c r="A15" s="6">
        <f>A14+1</f>
        <v>2</v>
      </c>
      <c r="B15" s="30" t="s">
        <v>44</v>
      </c>
      <c r="C15" s="30"/>
      <c r="D15" s="30"/>
      <c r="E15" s="16">
        <v>8.5500000000000007</v>
      </c>
      <c r="F15" s="5">
        <v>10</v>
      </c>
      <c r="G15" s="5">
        <f>(F9*G8*G6*G7*E15)/100</f>
        <v>3.2200839000000006</v>
      </c>
      <c r="H15" s="5">
        <f>G15*F3</f>
        <v>3220.0839000000005</v>
      </c>
      <c r="I15" s="11">
        <f>H15/F4</f>
        <v>1.5503533461723642</v>
      </c>
      <c r="J15" s="11">
        <f>H15/G5</f>
        <v>1.6832639309984321</v>
      </c>
      <c r="K15" s="11">
        <f>I15*F15*E10</f>
        <v>15.503533461723642</v>
      </c>
    </row>
    <row r="16" spans="1:14" x14ac:dyDescent="0.25">
      <c r="A16" s="6">
        <f t="shared" ref="A16:A40" si="0">A15+1</f>
        <v>3</v>
      </c>
      <c r="B16" s="30" t="s">
        <v>45</v>
      </c>
      <c r="C16" s="30"/>
      <c r="D16" s="30"/>
      <c r="E16" s="16">
        <v>0.25</v>
      </c>
      <c r="F16" s="5">
        <v>30</v>
      </c>
      <c r="G16" s="5">
        <f>(F9*G8*G6*G7*E16)/100</f>
        <v>9.4154500000000016E-2</v>
      </c>
      <c r="H16" s="5">
        <f>G16*F3</f>
        <v>94.154500000000013</v>
      </c>
      <c r="I16" s="11">
        <f>H16/F4</f>
        <v>4.533196918632644E-2</v>
      </c>
      <c r="J16" s="11">
        <f>H16/G5</f>
        <v>4.9218243596445381E-2</v>
      </c>
      <c r="K16" s="11">
        <f>I16*F16*E10</f>
        <v>1.3599590755897932</v>
      </c>
    </row>
    <row r="17" spans="1:11" x14ac:dyDescent="0.25">
      <c r="A17" s="6">
        <f t="shared" si="0"/>
        <v>4</v>
      </c>
      <c r="B17" s="30" t="s">
        <v>46</v>
      </c>
      <c r="C17" s="30"/>
      <c r="D17" s="30"/>
      <c r="E17" s="16">
        <v>2.9</v>
      </c>
      <c r="F17" s="5">
        <v>30</v>
      </c>
      <c r="G17" s="5">
        <f>(F9*G8*G6*G7*E17)/100</f>
        <v>1.0921922000000002</v>
      </c>
      <c r="H17" s="5">
        <f>G17*F3</f>
        <v>1092.1922000000002</v>
      </c>
      <c r="I17" s="11">
        <f>H17/F4</f>
        <v>0.5258508425613867</v>
      </c>
      <c r="J17" s="11">
        <f>H17/G5</f>
        <v>0.57093162571876643</v>
      </c>
      <c r="K17" s="11">
        <f>I17*F17*E10</f>
        <v>15.7755252768416</v>
      </c>
    </row>
    <row r="18" spans="1:11" x14ac:dyDescent="0.25">
      <c r="A18" s="6">
        <f t="shared" si="0"/>
        <v>5</v>
      </c>
      <c r="B18" s="30" t="s">
        <v>47</v>
      </c>
      <c r="C18" s="30"/>
      <c r="D18" s="30"/>
      <c r="E18" s="16">
        <v>0.8</v>
      </c>
      <c r="F18" s="5">
        <v>23</v>
      </c>
      <c r="G18" s="5">
        <f>(F9*G8*G6*G7*E18)/100</f>
        <v>0.30129440000000007</v>
      </c>
      <c r="H18" s="5">
        <f>G18*F3</f>
        <v>301.29440000000005</v>
      </c>
      <c r="I18" s="11">
        <f>H18/F4</f>
        <v>0.1450623013962446</v>
      </c>
      <c r="J18" s="11">
        <f>H18/G5</f>
        <v>0.15749837950862522</v>
      </c>
      <c r="K18" s="11">
        <f>I18*F18*E10</f>
        <v>3.3364329321136257</v>
      </c>
    </row>
    <row r="19" spans="1:11" x14ac:dyDescent="0.25">
      <c r="A19" s="6">
        <f t="shared" si="0"/>
        <v>6</v>
      </c>
      <c r="B19" s="30" t="s">
        <v>48</v>
      </c>
      <c r="C19" s="30"/>
      <c r="D19" s="30"/>
      <c r="E19" s="16">
        <v>6.05</v>
      </c>
      <c r="F19" s="5">
        <v>23</v>
      </c>
      <c r="G19" s="5">
        <f>(F9*G8*G6*G7*E19)/100</f>
        <v>2.2785389000000005</v>
      </c>
      <c r="H19" s="5">
        <f>G19*F3</f>
        <v>2278.5389000000005</v>
      </c>
      <c r="I19" s="11">
        <f>H19/F4</f>
        <v>1.0970336543090999</v>
      </c>
      <c r="J19" s="11">
        <f>H19/G5</f>
        <v>1.1910814950339783</v>
      </c>
      <c r="K19" s="11">
        <f>I19*F19*E10</f>
        <v>25.231774049109298</v>
      </c>
    </row>
    <row r="20" spans="1:11" x14ac:dyDescent="0.25">
      <c r="A20" s="6">
        <f t="shared" si="0"/>
        <v>7</v>
      </c>
      <c r="B20" s="30" t="s">
        <v>49</v>
      </c>
      <c r="C20" s="30"/>
      <c r="D20" s="30"/>
      <c r="E20" s="16">
        <v>1.9</v>
      </c>
      <c r="F20" s="5">
        <v>23</v>
      </c>
      <c r="G20" s="5">
        <f>(F9*G8*G6*G7*E20)/100</f>
        <v>0.71557420000000005</v>
      </c>
      <c r="H20" s="5">
        <f>G20*F3</f>
        <v>715.57420000000002</v>
      </c>
      <c r="I20" s="11">
        <f>H20/F4</f>
        <v>0.34452296581608088</v>
      </c>
      <c r="J20" s="11">
        <f>H20/G5</f>
        <v>0.37405865133298483</v>
      </c>
      <c r="K20" s="11">
        <f>I20*F20*E10</f>
        <v>7.9240282137698603</v>
      </c>
    </row>
    <row r="21" spans="1:11" x14ac:dyDescent="0.25">
      <c r="A21" s="6">
        <f t="shared" si="0"/>
        <v>8</v>
      </c>
      <c r="B21" s="30" t="s">
        <v>50</v>
      </c>
      <c r="C21" s="30"/>
      <c r="D21" s="30"/>
      <c r="E21" s="16">
        <v>0.6</v>
      </c>
      <c r="F21" s="5">
        <v>23</v>
      </c>
      <c r="G21" s="5">
        <f>(F9*G8*G6*G7*E21)/100</f>
        <v>0.22597080000000003</v>
      </c>
      <c r="H21" s="5">
        <f>G21*F3</f>
        <v>225.97080000000003</v>
      </c>
      <c r="I21" s="11">
        <f>H21/F4</f>
        <v>0.10879672604718345</v>
      </c>
      <c r="J21" s="11">
        <f>H21/G5</f>
        <v>0.11812378463146891</v>
      </c>
      <c r="K21" s="11">
        <f>I21*F21*E10</f>
        <v>2.5023246990852193</v>
      </c>
    </row>
    <row r="22" spans="1:11" x14ac:dyDescent="0.25">
      <c r="A22" s="6">
        <f t="shared" si="0"/>
        <v>9</v>
      </c>
      <c r="B22" s="30" t="s">
        <v>51</v>
      </c>
      <c r="C22" s="30"/>
      <c r="D22" s="30"/>
      <c r="E22" s="16">
        <v>2.1</v>
      </c>
      <c r="F22" s="5">
        <v>23</v>
      </c>
      <c r="G22" s="5">
        <f>(F9*G8*G6*G7*E22)/100</f>
        <v>0.79089780000000021</v>
      </c>
      <c r="H22" s="5">
        <f>G22*F3</f>
        <v>790.89780000000019</v>
      </c>
      <c r="I22" s="11">
        <f>H22/F4</f>
        <v>0.3807885411651421</v>
      </c>
      <c r="J22" s="11">
        <f>H22/G5</f>
        <v>0.41343324621014121</v>
      </c>
      <c r="K22" s="11">
        <f>I22*F22*E10</f>
        <v>8.7581364467982681</v>
      </c>
    </row>
    <row r="23" spans="1:11" x14ac:dyDescent="0.25">
      <c r="A23" s="6">
        <f t="shared" si="0"/>
        <v>10</v>
      </c>
      <c r="B23" s="30" t="s">
        <v>52</v>
      </c>
      <c r="C23" s="30"/>
      <c r="D23" s="30"/>
      <c r="E23" s="16">
        <v>2.1</v>
      </c>
      <c r="F23" s="5">
        <v>20</v>
      </c>
      <c r="G23" s="5">
        <f>(F9*G8*G6*G7*E23)/100</f>
        <v>0.79089780000000021</v>
      </c>
      <c r="H23" s="5">
        <f>G23*F3</f>
        <v>790.89780000000019</v>
      </c>
      <c r="I23" s="11">
        <f>H23/F4</f>
        <v>0.3807885411651421</v>
      </c>
      <c r="J23" s="11">
        <f>H23/G5</f>
        <v>0.41343324621014121</v>
      </c>
      <c r="K23" s="11">
        <f>I23*F23*E10</f>
        <v>7.6157708233028423</v>
      </c>
    </row>
    <row r="24" spans="1:11" x14ac:dyDescent="0.25">
      <c r="A24" s="6">
        <f t="shared" si="0"/>
        <v>11</v>
      </c>
      <c r="B24" s="30" t="s">
        <v>53</v>
      </c>
      <c r="C24" s="30"/>
      <c r="D24" s="30"/>
      <c r="E24" s="16">
        <v>3.35</v>
      </c>
      <c r="F24" s="5">
        <v>11.5</v>
      </c>
      <c r="G24" s="5">
        <f>(F9*G8*G6*G7*E24)/100</f>
        <v>1.2616703000000002</v>
      </c>
      <c r="H24" s="5">
        <f>G24*F3</f>
        <v>1261.6703000000002</v>
      </c>
      <c r="I24" s="11">
        <f>H24/F4</f>
        <v>0.60744838709677429</v>
      </c>
      <c r="J24" s="11">
        <f>H24/G5</f>
        <v>0.6595244641923681</v>
      </c>
      <c r="K24" s="11">
        <f>I24*F24*E10</f>
        <v>6.985656451612904</v>
      </c>
    </row>
    <row r="25" spans="1:11" x14ac:dyDescent="0.25">
      <c r="A25" s="6">
        <f t="shared" si="0"/>
        <v>12</v>
      </c>
      <c r="B25" s="30" t="s">
        <v>54</v>
      </c>
      <c r="C25" s="30"/>
      <c r="D25" s="30"/>
      <c r="E25" s="16">
        <v>3.7</v>
      </c>
      <c r="F25" s="5">
        <v>16</v>
      </c>
      <c r="G25" s="5">
        <f>(F9*G8*G6*G7*E25)/100</f>
        <v>1.3934866000000001</v>
      </c>
      <c r="H25" s="5">
        <f>G25*F3</f>
        <v>1393.4866000000002</v>
      </c>
      <c r="I25" s="11">
        <f>H25/F4</f>
        <v>0.67091314395763124</v>
      </c>
      <c r="J25" s="11">
        <f>H25/G5</f>
        <v>0.72843000522739165</v>
      </c>
      <c r="K25" s="11">
        <f>I25*F25*E10</f>
        <v>10.7346103033221</v>
      </c>
    </row>
    <row r="26" spans="1:11" x14ac:dyDescent="0.25">
      <c r="A26" s="6">
        <f t="shared" si="0"/>
        <v>13</v>
      </c>
      <c r="B26" s="30" t="s">
        <v>55</v>
      </c>
      <c r="C26" s="30"/>
      <c r="D26" s="30"/>
      <c r="E26" s="16">
        <v>1.4</v>
      </c>
      <c r="F26" s="5">
        <v>16</v>
      </c>
      <c r="G26" s="5">
        <f>(F9*G8*G6*G7*E26)/100</f>
        <v>0.5272652000000001</v>
      </c>
      <c r="H26" s="5">
        <f>G26*F3</f>
        <v>527.26520000000005</v>
      </c>
      <c r="I26" s="11">
        <f>H26/F4</f>
        <v>0.25385902744342803</v>
      </c>
      <c r="J26" s="11">
        <f>H26/G5</f>
        <v>0.27562216414009411</v>
      </c>
      <c r="K26" s="11">
        <f>I26*F26*E10</f>
        <v>4.0617444390948485</v>
      </c>
    </row>
    <row r="27" spans="1:11" x14ac:dyDescent="0.25">
      <c r="A27" s="6">
        <f t="shared" si="0"/>
        <v>14</v>
      </c>
      <c r="B27" s="30" t="s">
        <v>56</v>
      </c>
      <c r="C27" s="30"/>
      <c r="D27" s="30"/>
      <c r="E27" s="16">
        <v>1.3</v>
      </c>
      <c r="F27" s="5">
        <v>16</v>
      </c>
      <c r="G27" s="5">
        <f>(F9*G8*G6*G7*E27)/100</f>
        <v>0.48960340000000008</v>
      </c>
      <c r="H27" s="5">
        <f>G27*F3</f>
        <v>489.60340000000008</v>
      </c>
      <c r="I27" s="11">
        <f>H27/F4</f>
        <v>0.23572623976889748</v>
      </c>
      <c r="J27" s="11">
        <f>H27/G5</f>
        <v>0.255934866701516</v>
      </c>
      <c r="K27" s="11">
        <f>I27*F27*E10</f>
        <v>3.7716198363023596</v>
      </c>
    </row>
    <row r="28" spans="1:11" x14ac:dyDescent="0.25">
      <c r="A28" s="6">
        <f t="shared" si="0"/>
        <v>15</v>
      </c>
      <c r="B28" s="30" t="s">
        <v>57</v>
      </c>
      <c r="C28" s="30"/>
      <c r="D28" s="30"/>
      <c r="E28" s="16">
        <v>3.85</v>
      </c>
      <c r="F28" s="5">
        <v>18</v>
      </c>
      <c r="G28" s="5">
        <f>(F9*G8*G6*G7*E28)/100</f>
        <v>1.4499793000000003</v>
      </c>
      <c r="H28" s="5">
        <f>G28*F3</f>
        <v>1449.9793000000002</v>
      </c>
      <c r="I28" s="11">
        <f>H28/F4</f>
        <v>0.69811232546942714</v>
      </c>
      <c r="J28" s="11">
        <f>H28/G5</f>
        <v>0.75796095138525887</v>
      </c>
      <c r="K28" s="11">
        <f>I28*F28*E10</f>
        <v>12.566021858449689</v>
      </c>
    </row>
    <row r="29" spans="1:11" x14ac:dyDescent="0.25">
      <c r="A29" s="6">
        <f t="shared" si="0"/>
        <v>16</v>
      </c>
      <c r="B29" s="30" t="s">
        <v>58</v>
      </c>
      <c r="C29" s="30"/>
      <c r="D29" s="30"/>
      <c r="E29" s="16">
        <v>2.17</v>
      </c>
      <c r="F29" s="5">
        <v>9.6</v>
      </c>
      <c r="G29" s="5">
        <f>(F9*G8*G6*G7*E29)/100</f>
        <v>0.81726106000000021</v>
      </c>
      <c r="H29" s="5">
        <f>G29*F3</f>
        <v>817.26106000000016</v>
      </c>
      <c r="I29" s="11">
        <f>H29/F4</f>
        <v>0.39348149253731352</v>
      </c>
      <c r="J29" s="11">
        <f>H29/G5</f>
        <v>0.42721435441714595</v>
      </c>
      <c r="K29" s="11">
        <f>I29*F29*E10</f>
        <v>3.7774223283582096</v>
      </c>
    </row>
    <row r="30" spans="1:11" x14ac:dyDescent="0.25">
      <c r="A30" s="6">
        <f t="shared" si="0"/>
        <v>17</v>
      </c>
      <c r="B30" s="30" t="s">
        <v>59</v>
      </c>
      <c r="C30" s="30"/>
      <c r="D30" s="30"/>
      <c r="E30" s="16">
        <v>2.7</v>
      </c>
      <c r="F30" s="5">
        <v>20</v>
      </c>
      <c r="G30" s="5">
        <f>(F9*G8*G6*G7*E30)/100</f>
        <v>1.0168686000000002</v>
      </c>
      <c r="H30" s="5">
        <f>G30*F3</f>
        <v>1016.8686000000002</v>
      </c>
      <c r="I30" s="11">
        <f>H30/F4</f>
        <v>0.48958526721232559</v>
      </c>
      <c r="J30" s="11">
        <f>H30/G5</f>
        <v>0.53155703084161021</v>
      </c>
      <c r="K30" s="11">
        <f>I30*F30*E10</f>
        <v>9.7917053442465125</v>
      </c>
    </row>
    <row r="31" spans="1:11" x14ac:dyDescent="0.25">
      <c r="A31" s="6">
        <f t="shared" si="0"/>
        <v>18</v>
      </c>
      <c r="B31" s="30" t="s">
        <v>60</v>
      </c>
      <c r="C31" s="30"/>
      <c r="D31" s="30"/>
      <c r="E31" s="16">
        <v>1.9</v>
      </c>
      <c r="F31" s="5">
        <v>10</v>
      </c>
      <c r="G31" s="5">
        <f>(F9*G8*G6*G7*E31)/100</f>
        <v>0.71557420000000005</v>
      </c>
      <c r="H31" s="5">
        <f>G31*F3</f>
        <v>715.57420000000002</v>
      </c>
      <c r="I31" s="11">
        <f>H31/F4</f>
        <v>0.34452296581608088</v>
      </c>
      <c r="J31" s="11">
        <f>H31/G5</f>
        <v>0.37405865133298483</v>
      </c>
      <c r="K31" s="11">
        <f>I31*F31*E10</f>
        <v>3.4452296581608088</v>
      </c>
    </row>
    <row r="32" spans="1:11" x14ac:dyDescent="0.25">
      <c r="A32" s="6">
        <f t="shared" si="0"/>
        <v>19</v>
      </c>
      <c r="B32" s="30" t="s">
        <v>61</v>
      </c>
      <c r="C32" s="30"/>
      <c r="D32" s="30"/>
      <c r="E32" s="16">
        <v>1.02</v>
      </c>
      <c r="F32" s="5">
        <v>37</v>
      </c>
      <c r="G32" s="5">
        <f>(F9*G8*G6*G7*E32)/100</f>
        <v>0.38415036000000008</v>
      </c>
      <c r="H32" s="5">
        <f>G32*F3</f>
        <v>384.15036000000009</v>
      </c>
      <c r="I32" s="11">
        <f>H32/F4</f>
        <v>0.18495443428021188</v>
      </c>
      <c r="J32" s="11">
        <f>H32/G5</f>
        <v>0.20081043387349717</v>
      </c>
      <c r="K32" s="11">
        <f>I32*F32*E10</f>
        <v>6.8433140683678397</v>
      </c>
    </row>
    <row r="33" spans="1:11" x14ac:dyDescent="0.25">
      <c r="A33" s="6">
        <f t="shared" si="0"/>
        <v>20</v>
      </c>
      <c r="B33" s="30" t="s">
        <v>62</v>
      </c>
      <c r="C33" s="30"/>
      <c r="D33" s="30"/>
      <c r="E33" s="16">
        <v>5.75</v>
      </c>
      <c r="F33" s="5">
        <v>16</v>
      </c>
      <c r="G33" s="5">
        <f>(F9*G8*G6*G7*E33)/100</f>
        <v>2.1655535000000001</v>
      </c>
      <c r="H33" s="5">
        <f>G33*F3</f>
        <v>2165.5535</v>
      </c>
      <c r="I33" s="11">
        <f>H33/F4</f>
        <v>1.0426352912855079</v>
      </c>
      <c r="J33" s="11">
        <f>H33/G5</f>
        <v>1.1320196027182436</v>
      </c>
      <c r="K33" s="11">
        <f>I33*F33*E10</f>
        <v>16.682164660568127</v>
      </c>
    </row>
    <row r="34" spans="1:11" x14ac:dyDescent="0.25">
      <c r="A34" s="6">
        <f t="shared" si="0"/>
        <v>21</v>
      </c>
      <c r="B34" s="30" t="s">
        <v>63</v>
      </c>
      <c r="C34" s="30"/>
      <c r="D34" s="30"/>
      <c r="E34" s="16">
        <v>4.8499999999999996</v>
      </c>
      <c r="F34" s="5">
        <v>15</v>
      </c>
      <c r="G34" s="5">
        <f>(F9*G8*G6*G7*E34)/100</f>
        <v>1.8265973000000002</v>
      </c>
      <c r="H34" s="5">
        <f>G34*F3</f>
        <v>1826.5973000000001</v>
      </c>
      <c r="I34" s="11">
        <f>H34/F4</f>
        <v>0.87944020221473285</v>
      </c>
      <c r="J34" s="11">
        <f>H34/G5</f>
        <v>0.95483392577104031</v>
      </c>
      <c r="K34" s="11">
        <f>I34*F34*E10</f>
        <v>13.191603033220993</v>
      </c>
    </row>
    <row r="35" spans="1:11" x14ac:dyDescent="0.25">
      <c r="A35" s="6">
        <f t="shared" si="0"/>
        <v>22</v>
      </c>
      <c r="B35" s="30" t="s">
        <v>64</v>
      </c>
      <c r="C35" s="30"/>
      <c r="D35" s="30"/>
      <c r="E35" s="16">
        <v>3.77</v>
      </c>
      <c r="F35" s="5">
        <v>10</v>
      </c>
      <c r="G35" s="5">
        <f>(F9*G8*G6*G7*E35)/100</f>
        <v>1.4198498600000002</v>
      </c>
      <c r="H35" s="5">
        <f>G35*F3</f>
        <v>1419.8498600000003</v>
      </c>
      <c r="I35" s="11">
        <f>H35/F4</f>
        <v>0.68360609532980277</v>
      </c>
      <c r="J35" s="11">
        <f>H35/G5</f>
        <v>0.74221111343439639</v>
      </c>
      <c r="K35" s="11">
        <f>I35*F35*E10</f>
        <v>6.8360609532980279</v>
      </c>
    </row>
    <row r="36" spans="1:11" x14ac:dyDescent="0.25">
      <c r="A36" s="6">
        <f t="shared" si="0"/>
        <v>23</v>
      </c>
      <c r="B36" s="30" t="s">
        <v>65</v>
      </c>
      <c r="C36" s="30"/>
      <c r="D36" s="30"/>
      <c r="E36" s="16">
        <v>2.25</v>
      </c>
      <c r="F36" s="5">
        <v>15.5</v>
      </c>
      <c r="G36" s="5">
        <f>(F9*G8*G6*G7*E36)/100</f>
        <v>0.84739050000000016</v>
      </c>
      <c r="H36" s="5">
        <f>G36*F3</f>
        <v>847.3905000000002</v>
      </c>
      <c r="I36" s="11">
        <f>H36/F4</f>
        <v>0.407987722676938</v>
      </c>
      <c r="J36" s="11">
        <f>H36/G5</f>
        <v>0.44296419236800849</v>
      </c>
      <c r="K36" s="11">
        <f>I36*F36*E10</f>
        <v>6.3238097014925394</v>
      </c>
    </row>
    <row r="37" spans="1:11" x14ac:dyDescent="0.25">
      <c r="A37" s="6">
        <f t="shared" si="0"/>
        <v>24</v>
      </c>
      <c r="B37" s="30" t="s">
        <v>66</v>
      </c>
      <c r="C37" s="30"/>
      <c r="D37" s="30"/>
      <c r="E37" s="16">
        <v>3.65</v>
      </c>
      <c r="F37" s="5">
        <v>25</v>
      </c>
      <c r="G37" s="5">
        <f>(F9*G8*G6*G7*E37)/100</f>
        <v>1.3746557000000001</v>
      </c>
      <c r="H37" s="5">
        <f>G37*F3</f>
        <v>1374.6557000000003</v>
      </c>
      <c r="I37" s="11">
        <f>H37/F4</f>
        <v>0.66184675012036598</v>
      </c>
      <c r="J37" s="11">
        <f>H37/G5</f>
        <v>0.71858635650810254</v>
      </c>
      <c r="K37" s="11">
        <f>I37*F37*E10</f>
        <v>16.546168753009148</v>
      </c>
    </row>
    <row r="38" spans="1:11" x14ac:dyDescent="0.25">
      <c r="A38" s="6">
        <f t="shared" si="0"/>
        <v>25</v>
      </c>
      <c r="B38" s="30" t="s">
        <v>67</v>
      </c>
      <c r="C38" s="30"/>
      <c r="D38" s="30"/>
      <c r="E38" s="16">
        <v>2.65</v>
      </c>
      <c r="F38" s="5">
        <v>23.5</v>
      </c>
      <c r="G38" s="5">
        <f>(F9*G8*G6*G7*E38)/100</f>
        <v>0.99803770000000014</v>
      </c>
      <c r="H38" s="5">
        <f>G38*F3</f>
        <v>998.03770000000009</v>
      </c>
      <c r="I38" s="11">
        <f>H38/F4</f>
        <v>0.48051887337506022</v>
      </c>
      <c r="J38" s="11">
        <f>H38/G5</f>
        <v>0.52171338212232099</v>
      </c>
      <c r="K38" s="11">
        <f>I38*F38*E10</f>
        <v>11.292193524313916</v>
      </c>
    </row>
    <row r="39" spans="1:11" x14ac:dyDescent="0.25">
      <c r="A39" s="6">
        <f t="shared" si="0"/>
        <v>26</v>
      </c>
      <c r="B39" s="30" t="s">
        <v>68</v>
      </c>
      <c r="C39" s="30"/>
      <c r="D39" s="30"/>
      <c r="E39" s="16">
        <v>2.25</v>
      </c>
      <c r="F39" s="5">
        <v>23.5</v>
      </c>
      <c r="G39" s="5">
        <f>(F9*G8*G6*G7*E39)/100</f>
        <v>0.84739050000000016</v>
      </c>
      <c r="H39" s="5">
        <f>G39*F3</f>
        <v>847.3905000000002</v>
      </c>
      <c r="I39" s="11">
        <f>H39/F4</f>
        <v>0.407987722676938</v>
      </c>
      <c r="J39" s="11">
        <f>H39/G5</f>
        <v>0.44296419236800849</v>
      </c>
      <c r="K39" s="11">
        <f>I39*F39*E10</f>
        <v>9.587711482908043</v>
      </c>
    </row>
    <row r="40" spans="1:11" x14ac:dyDescent="0.25">
      <c r="A40" s="6">
        <f t="shared" si="0"/>
        <v>27</v>
      </c>
      <c r="B40" s="30" t="s">
        <v>69</v>
      </c>
      <c r="C40" s="30"/>
      <c r="D40" s="30"/>
      <c r="E40" s="16">
        <v>1</v>
      </c>
      <c r="F40" s="5">
        <v>11.5</v>
      </c>
      <c r="G40" s="5">
        <f>(F9*G8*G6*G7*E40)/100</f>
        <v>0.37661800000000006</v>
      </c>
      <c r="H40" s="5">
        <f>G40*F3</f>
        <v>376.61800000000005</v>
      </c>
      <c r="I40" s="11">
        <f>H40/F4</f>
        <v>0.18132787674530576</v>
      </c>
      <c r="J40" s="11">
        <f>H40/G5</f>
        <v>0.19687297438578152</v>
      </c>
      <c r="K40" s="11">
        <f>I40*F40*E10</f>
        <v>2.0852705825710163</v>
      </c>
    </row>
    <row r="41" spans="1:11" x14ac:dyDescent="0.25">
      <c r="A41" s="6">
        <f>A40+1</f>
        <v>28</v>
      </c>
      <c r="B41" s="30" t="s">
        <v>70</v>
      </c>
      <c r="C41" s="30"/>
      <c r="D41" s="30"/>
      <c r="E41" s="16">
        <v>1.2</v>
      </c>
      <c r="F41" s="5">
        <v>16</v>
      </c>
      <c r="G41" s="5">
        <f>(F9*G8*G6*G7*E41)/100</f>
        <v>0.45194160000000005</v>
      </c>
      <c r="H41" s="5">
        <f>G41*F3</f>
        <v>451.94160000000005</v>
      </c>
      <c r="I41" s="11">
        <f>H41/F4</f>
        <v>0.2175934520943669</v>
      </c>
      <c r="J41" s="11">
        <f>H41/G5</f>
        <v>0.23624756926293783</v>
      </c>
      <c r="K41" s="11">
        <f>I41*F41*E10</f>
        <v>3.4814952335098703</v>
      </c>
    </row>
    <row r="42" spans="1:11" x14ac:dyDescent="0.25">
      <c r="A42" s="13">
        <f t="shared" ref="A42:A57" si="1">A41+1</f>
        <v>29</v>
      </c>
      <c r="B42" s="30" t="s">
        <v>71</v>
      </c>
      <c r="C42" s="30"/>
      <c r="D42" s="30"/>
      <c r="E42" s="22">
        <v>0.6</v>
      </c>
      <c r="F42" s="14">
        <v>16</v>
      </c>
      <c r="G42" s="14">
        <f>(F9*G8*G6*G7*E42)/100</f>
        <v>0.22597080000000003</v>
      </c>
      <c r="H42" s="14">
        <f>G42*F3</f>
        <v>225.97080000000003</v>
      </c>
      <c r="I42" s="15">
        <f>H42/F4</f>
        <v>0.10879672604718345</v>
      </c>
      <c r="J42" s="15">
        <f>H42/G5</f>
        <v>0.11812378463146891</v>
      </c>
      <c r="K42" s="15">
        <f>I42*F42*E10</f>
        <v>1.7407476167549352</v>
      </c>
    </row>
    <row r="43" spans="1:11" x14ac:dyDescent="0.25">
      <c r="A43" s="13">
        <f t="shared" si="1"/>
        <v>30</v>
      </c>
      <c r="B43" s="30" t="s">
        <v>72</v>
      </c>
      <c r="C43" s="30"/>
      <c r="D43" s="30"/>
      <c r="E43" s="22">
        <v>0.78</v>
      </c>
      <c r="F43" s="14">
        <v>27</v>
      </c>
      <c r="G43" s="5">
        <f>(F9*G8*G6*G7*E43)/100</f>
        <v>0.29376204000000006</v>
      </c>
      <c r="H43" s="5">
        <f>G43*F3</f>
        <v>293.76204000000007</v>
      </c>
      <c r="I43" s="11">
        <f>H43/F4</f>
        <v>0.1414357438613385</v>
      </c>
      <c r="J43" s="11">
        <f>H43/G5</f>
        <v>0.1535609200209096</v>
      </c>
      <c r="K43" s="11">
        <f>I43*F43*E10</f>
        <v>3.8187650842561398</v>
      </c>
    </row>
    <row r="44" spans="1:11" x14ac:dyDescent="0.25">
      <c r="A44" s="13">
        <f t="shared" si="1"/>
        <v>31</v>
      </c>
      <c r="B44" s="30" t="s">
        <v>73</v>
      </c>
      <c r="C44" s="30"/>
      <c r="D44" s="30"/>
      <c r="E44" s="22">
        <v>6.9</v>
      </c>
      <c r="F44" s="14">
        <v>23.5</v>
      </c>
      <c r="G44" s="5">
        <f>(F9*G8*G6*G7*E44)/100</f>
        <v>2.5986642000000004</v>
      </c>
      <c r="H44" s="5">
        <f>G44*F3</f>
        <v>2598.6642000000006</v>
      </c>
      <c r="I44" s="11">
        <f>H44/F4</f>
        <v>1.2511623495426099</v>
      </c>
      <c r="J44" s="11">
        <f>H44/G5</f>
        <v>1.3584235232618926</v>
      </c>
      <c r="K44" s="11">
        <f>I44*F44*E10</f>
        <v>29.402315214251331</v>
      </c>
    </row>
    <row r="45" spans="1:11" x14ac:dyDescent="0.25">
      <c r="A45" s="13">
        <f t="shared" si="1"/>
        <v>32</v>
      </c>
      <c r="B45" s="30" t="s">
        <v>74</v>
      </c>
      <c r="C45" s="30"/>
      <c r="D45" s="30"/>
      <c r="E45" s="22">
        <v>1.95</v>
      </c>
      <c r="F45" s="14">
        <v>40</v>
      </c>
      <c r="G45" s="5">
        <f>(F9*G8*G6*G7*E45)/100</f>
        <v>0.73440510000000014</v>
      </c>
      <c r="H45" s="5">
        <f>G45*F3</f>
        <v>734.40510000000017</v>
      </c>
      <c r="I45" s="11">
        <f>H45/F4</f>
        <v>0.35358935965334626</v>
      </c>
      <c r="J45" s="11">
        <f>H45/G5</f>
        <v>0.38390230005227399</v>
      </c>
      <c r="K45" s="11">
        <f>I45*F45*E10</f>
        <v>14.143574386133849</v>
      </c>
    </row>
    <row r="46" spans="1:11" x14ac:dyDescent="0.25">
      <c r="A46" s="13">
        <f t="shared" si="1"/>
        <v>33</v>
      </c>
      <c r="B46" s="30" t="s">
        <v>75</v>
      </c>
      <c r="C46" s="30"/>
      <c r="D46" s="30"/>
      <c r="E46" s="22">
        <v>2.3199999999999998</v>
      </c>
      <c r="F46" s="14">
        <v>90</v>
      </c>
      <c r="G46" s="5">
        <f>(F9*G8*G6*G7*E46)/100</f>
        <v>0.87375376000000005</v>
      </c>
      <c r="H46" s="5">
        <f>G46*F3</f>
        <v>873.75376000000006</v>
      </c>
      <c r="I46" s="11">
        <f>H46/F4</f>
        <v>0.4206806740491093</v>
      </c>
      <c r="J46" s="11">
        <f>H46/G5</f>
        <v>0.45674530057501311</v>
      </c>
      <c r="K46" s="11">
        <f>I46*F46*E10</f>
        <v>37.861260664419838</v>
      </c>
    </row>
    <row r="47" spans="1:11" x14ac:dyDescent="0.25">
      <c r="A47" s="13">
        <f t="shared" si="1"/>
        <v>34</v>
      </c>
      <c r="B47" s="30" t="s">
        <v>76</v>
      </c>
      <c r="C47" s="30"/>
      <c r="D47" s="30"/>
      <c r="E47" s="22">
        <v>2.85</v>
      </c>
      <c r="F47" s="14">
        <v>15.5</v>
      </c>
      <c r="G47" s="5">
        <f>(F9*G8*G6*G7*E47)/100</f>
        <v>1.0733613000000002</v>
      </c>
      <c r="H47" s="5">
        <f>G47*F3</f>
        <v>1073.3613000000003</v>
      </c>
      <c r="I47" s="11">
        <f>H47/F4</f>
        <v>0.51678444872412144</v>
      </c>
      <c r="J47" s="11">
        <f>H47/G5</f>
        <v>0.56108797699947743</v>
      </c>
      <c r="K47" s="11">
        <f>I47*F47*E10</f>
        <v>8.0101589552238828</v>
      </c>
    </row>
    <row r="48" spans="1:11" x14ac:dyDescent="0.25">
      <c r="A48" s="13">
        <f t="shared" si="1"/>
        <v>35</v>
      </c>
      <c r="B48" s="30" t="s">
        <v>77</v>
      </c>
      <c r="C48" s="30"/>
      <c r="D48" s="30"/>
      <c r="E48" s="22">
        <v>1.2</v>
      </c>
      <c r="F48" s="14">
        <v>15.5</v>
      </c>
      <c r="G48" s="5">
        <f>(F9*G8*G6*G7*E48)/100</f>
        <v>0.45194160000000005</v>
      </c>
      <c r="H48" s="5">
        <f>G48*F3</f>
        <v>451.94160000000005</v>
      </c>
      <c r="I48" s="11">
        <f>H48/F4</f>
        <v>0.2175934520943669</v>
      </c>
      <c r="J48" s="11">
        <f>H48/G5</f>
        <v>0.23624756926293783</v>
      </c>
      <c r="K48" s="11">
        <f>I48*F48*E10</f>
        <v>3.3726985074626867</v>
      </c>
    </row>
    <row r="49" spans="1:11" x14ac:dyDescent="0.25">
      <c r="A49" s="13">
        <f t="shared" si="1"/>
        <v>36</v>
      </c>
      <c r="B49" s="30" t="s">
        <v>78</v>
      </c>
      <c r="C49" s="30"/>
      <c r="D49" s="30"/>
      <c r="E49" s="22">
        <v>0.03</v>
      </c>
      <c r="F49" s="14">
        <v>10</v>
      </c>
      <c r="G49" s="5">
        <f>(F9*G8*G6*G7*E49)/100</f>
        <v>1.1298540000000001E-2</v>
      </c>
      <c r="H49" s="5">
        <f>G49*F3</f>
        <v>11.298540000000001</v>
      </c>
      <c r="I49" s="11">
        <f>H49/F4</f>
        <v>5.4398363023591724E-3</v>
      </c>
      <c r="J49" s="11">
        <f>H49/G5</f>
        <v>5.9061892315734454E-3</v>
      </c>
      <c r="K49" s="11">
        <f>I49*F49*E10</f>
        <v>5.4398363023591724E-2</v>
      </c>
    </row>
    <row r="50" spans="1:11" x14ac:dyDescent="0.25">
      <c r="A50" s="13">
        <f t="shared" si="1"/>
        <v>37</v>
      </c>
      <c r="B50" s="30" t="s">
        <v>79</v>
      </c>
      <c r="C50" s="30"/>
      <c r="D50" s="30"/>
      <c r="E50" s="22">
        <v>0.67</v>
      </c>
      <c r="F50" s="14">
        <v>13</v>
      </c>
      <c r="G50" s="5">
        <f>(F9*G8*G6*G7*E50)/100</f>
        <v>0.25233406000000008</v>
      </c>
      <c r="H50" s="5">
        <f>G50*F3</f>
        <v>252.33406000000008</v>
      </c>
      <c r="I50" s="11">
        <f>H50/F4</f>
        <v>0.12148967741935487</v>
      </c>
      <c r="J50" s="11">
        <f>H50/G5</f>
        <v>0.13190489283847365</v>
      </c>
      <c r="K50" s="11">
        <f>I50*F50*E10</f>
        <v>1.5793658064516134</v>
      </c>
    </row>
    <row r="51" spans="1:11" x14ac:dyDescent="0.25">
      <c r="A51" s="13">
        <f t="shared" si="1"/>
        <v>38</v>
      </c>
      <c r="B51" s="30" t="s">
        <v>80</v>
      </c>
      <c r="C51" s="30"/>
      <c r="D51" s="30"/>
      <c r="E51" s="22">
        <v>0.57999999999999996</v>
      </c>
      <c r="F51" s="14">
        <v>13</v>
      </c>
      <c r="G51" s="5">
        <f>(F9*G8*G6*G7*E51)/100</f>
        <v>0.21843844000000001</v>
      </c>
      <c r="H51" s="5">
        <f>G51*F3</f>
        <v>218.43844000000001</v>
      </c>
      <c r="I51" s="11">
        <f>H51/F4</f>
        <v>0.10517016851227733</v>
      </c>
      <c r="J51" s="11">
        <f>H51/G5</f>
        <v>0.11418632514375328</v>
      </c>
      <c r="K51" s="11">
        <f>I51*F51*E10</f>
        <v>1.3672121906596053</v>
      </c>
    </row>
    <row r="52" spans="1:11" x14ac:dyDescent="0.25">
      <c r="A52" s="13">
        <f t="shared" si="1"/>
        <v>39</v>
      </c>
      <c r="B52" s="30" t="s">
        <v>84</v>
      </c>
      <c r="C52" s="30"/>
      <c r="D52" s="30"/>
      <c r="E52" s="22">
        <v>1</v>
      </c>
      <c r="F52" s="14">
        <v>13</v>
      </c>
      <c r="G52" s="5">
        <f>(F9*G8*G6*G7*E52)/100</f>
        <v>0.37661800000000006</v>
      </c>
      <c r="H52" s="5">
        <f>G52*F3</f>
        <v>376.61800000000005</v>
      </c>
      <c r="I52" s="11">
        <f>H52/F4</f>
        <v>0.18132787674530576</v>
      </c>
      <c r="J52" s="11">
        <f>H52/G5</f>
        <v>0.19687297438578152</v>
      </c>
      <c r="K52" s="11">
        <f>I52*F52*E10</f>
        <v>2.3572623976889751</v>
      </c>
    </row>
    <row r="53" spans="1:11" x14ac:dyDescent="0.25">
      <c r="A53" s="13">
        <f t="shared" si="1"/>
        <v>40</v>
      </c>
      <c r="B53" s="30" t="s">
        <v>85</v>
      </c>
      <c r="C53" s="30"/>
      <c r="D53" s="30"/>
      <c r="E53" s="22">
        <v>0.27</v>
      </c>
      <c r="F53" s="14">
        <v>13</v>
      </c>
      <c r="G53" s="5">
        <f>(F9*G8*G6*G7*E53)/100</f>
        <v>0.10168686000000003</v>
      </c>
      <c r="H53" s="5">
        <f>G53*F3</f>
        <v>101.68686000000004</v>
      </c>
      <c r="I53" s="11">
        <f>H53/F4</f>
        <v>4.8958526721232562E-2</v>
      </c>
      <c r="J53" s="11">
        <f>H53/G5</f>
        <v>5.3155703084161024E-2</v>
      </c>
      <c r="K53" s="11">
        <f>I53*F53*E10</f>
        <v>0.63646084737602326</v>
      </c>
    </row>
    <row r="54" spans="1:11" x14ac:dyDescent="0.25">
      <c r="A54" s="13">
        <f t="shared" si="1"/>
        <v>41</v>
      </c>
      <c r="B54" s="30" t="s">
        <v>86</v>
      </c>
      <c r="C54" s="30"/>
      <c r="D54" s="30"/>
      <c r="E54" s="22">
        <v>0.73</v>
      </c>
      <c r="F54" s="14">
        <v>26</v>
      </c>
      <c r="G54" s="5">
        <f>(F9*G8*G6*G7*E54)/100</f>
        <v>0.27493114000000007</v>
      </c>
      <c r="H54" s="5">
        <f>G54*F3</f>
        <v>274.93114000000008</v>
      </c>
      <c r="I54" s="11">
        <f>H54/F4</f>
        <v>0.13236935002407321</v>
      </c>
      <c r="J54" s="11">
        <f>H54/G5</f>
        <v>0.14371727130162054</v>
      </c>
      <c r="K54" s="11">
        <f>I54*F54*E10</f>
        <v>3.4416031006259034</v>
      </c>
    </row>
    <row r="55" spans="1:11" x14ac:dyDescent="0.25">
      <c r="A55" s="13">
        <f t="shared" si="1"/>
        <v>42</v>
      </c>
      <c r="B55" s="30" t="s">
        <v>81</v>
      </c>
      <c r="C55" s="30"/>
      <c r="D55" s="30"/>
      <c r="E55" s="22">
        <v>1.2</v>
      </c>
      <c r="F55" s="14">
        <v>26</v>
      </c>
      <c r="G55" s="5">
        <f>(F9*G8*G6*G7*E55)/100</f>
        <v>0.45194160000000005</v>
      </c>
      <c r="H55" s="5">
        <f>G55*F3</f>
        <v>451.94160000000005</v>
      </c>
      <c r="I55" s="11">
        <f>H55/F4</f>
        <v>0.2175934520943669</v>
      </c>
      <c r="J55" s="11">
        <f>H55/G5</f>
        <v>0.23624756926293783</v>
      </c>
      <c r="K55" s="11">
        <f>I55*F55*E10</f>
        <v>5.6574297544535392</v>
      </c>
    </row>
    <row r="56" spans="1:11" x14ac:dyDescent="0.25">
      <c r="A56" s="13">
        <f t="shared" si="1"/>
        <v>43</v>
      </c>
      <c r="B56" s="30" t="s">
        <v>82</v>
      </c>
      <c r="C56" s="30"/>
      <c r="D56" s="30"/>
      <c r="E56" s="22">
        <v>0.4</v>
      </c>
      <c r="F56" s="14">
        <v>30</v>
      </c>
      <c r="G56" s="5">
        <f>(F9*G8*G6*G7*E56)/100</f>
        <v>0.15064720000000004</v>
      </c>
      <c r="H56" s="5">
        <f>G56*F3</f>
        <v>150.64720000000003</v>
      </c>
      <c r="I56" s="11">
        <f>H56/F4</f>
        <v>7.2531150698122299E-2</v>
      </c>
      <c r="J56" s="11">
        <f>H56/G5</f>
        <v>7.874918975431261E-2</v>
      </c>
      <c r="K56" s="11">
        <f>I56*F56*E10</f>
        <v>2.1759345209436689</v>
      </c>
    </row>
    <row r="57" spans="1:11" x14ac:dyDescent="0.25">
      <c r="A57" s="13">
        <f t="shared" si="1"/>
        <v>44</v>
      </c>
      <c r="B57" s="30" t="s">
        <v>83</v>
      </c>
      <c r="C57" s="30"/>
      <c r="D57" s="30"/>
      <c r="E57" s="22">
        <v>0.04</v>
      </c>
      <c r="F57" s="14">
        <v>22</v>
      </c>
      <c r="G57" s="5">
        <f>(F9*G8*G6*G7*E57)/100</f>
        <v>1.5064720000000002E-2</v>
      </c>
      <c r="H57" s="5">
        <f>G57*F3</f>
        <v>15.064720000000001</v>
      </c>
      <c r="I57" s="11">
        <f>H57/F4</f>
        <v>7.2531150698122299E-3</v>
      </c>
      <c r="J57" s="11">
        <f>H57/G5</f>
        <v>7.8749189754312599E-3</v>
      </c>
      <c r="K57" s="11">
        <f>I57*F57*E10</f>
        <v>0.15956853153586906</v>
      </c>
    </row>
    <row r="58" spans="1:11" x14ac:dyDescent="0.25">
      <c r="A58" s="13"/>
      <c r="B58" s="31"/>
      <c r="C58" s="32"/>
      <c r="D58" s="33"/>
      <c r="E58" s="22"/>
      <c r="F58" s="14"/>
      <c r="G58" s="5"/>
      <c r="H58" s="5"/>
      <c r="I58" s="11"/>
      <c r="J58" s="11"/>
      <c r="K58" s="11"/>
    </row>
    <row r="59" spans="1:11" x14ac:dyDescent="0.25">
      <c r="A59" s="25" t="s">
        <v>96</v>
      </c>
      <c r="B59" s="30"/>
      <c r="C59" s="30"/>
      <c r="D59" s="30"/>
      <c r="E59" s="22"/>
      <c r="F59" s="14"/>
      <c r="G59" s="5"/>
      <c r="H59" s="5"/>
      <c r="I59" s="11"/>
      <c r="J59" s="11"/>
      <c r="K59" s="11"/>
    </row>
    <row r="60" spans="1:11" x14ac:dyDescent="0.25">
      <c r="A60" s="17"/>
      <c r="B60" s="18"/>
      <c r="C60" s="19"/>
      <c r="D60" s="20"/>
      <c r="E60" s="20"/>
      <c r="F60" s="21"/>
      <c r="G60" s="21"/>
      <c r="H60" s="21"/>
    </row>
    <row r="63" spans="1:11" x14ac:dyDescent="0.25">
      <c r="A63" t="s">
        <v>16</v>
      </c>
      <c r="G63" s="12">
        <f>SUM(H14:H60)</f>
        <v>37899.069340000009</v>
      </c>
    </row>
    <row r="64" spans="1:11" x14ac:dyDescent="0.25">
      <c r="A64" t="s">
        <v>17</v>
      </c>
      <c r="G64" s="12">
        <f>SUM(I14:I60)</f>
        <v>18.247024236880108</v>
      </c>
    </row>
    <row r="65" spans="1:8" x14ac:dyDescent="0.25">
      <c r="A65" t="s">
        <v>18</v>
      </c>
      <c r="G65" s="12">
        <f>SUM(J14:J60)</f>
        <v>19.811327412441198</v>
      </c>
    </row>
    <row r="66" spans="1:8" x14ac:dyDescent="0.25">
      <c r="A66" t="s">
        <v>19</v>
      </c>
      <c r="G66">
        <f>SUM(E14:E60)</f>
        <v>100.63000000000004</v>
      </c>
    </row>
    <row r="69" spans="1:8" ht="22.8" x14ac:dyDescent="0.4">
      <c r="A69" s="8" t="s">
        <v>20</v>
      </c>
    </row>
    <row r="70" spans="1:8" x14ac:dyDescent="0.25">
      <c r="A70" s="9"/>
    </row>
    <row r="71" spans="1:8" ht="15" x14ac:dyDescent="0.25">
      <c r="A71" s="1" t="s">
        <v>22</v>
      </c>
      <c r="F71" s="4">
        <v>0.54</v>
      </c>
      <c r="G71" t="s">
        <v>106</v>
      </c>
    </row>
    <row r="72" spans="1:8" ht="15" x14ac:dyDescent="0.25">
      <c r="A72" s="1" t="s">
        <v>21</v>
      </c>
      <c r="G72" s="4">
        <v>1.25</v>
      </c>
      <c r="H72" t="s">
        <v>107</v>
      </c>
    </row>
    <row r="73" spans="1:8" ht="15" x14ac:dyDescent="0.25">
      <c r="A73" s="1"/>
      <c r="G73" t="s">
        <v>110</v>
      </c>
    </row>
    <row r="74" spans="1:8" ht="15" x14ac:dyDescent="0.25">
      <c r="A74" s="23" t="s">
        <v>93</v>
      </c>
      <c r="B74" s="34" t="s">
        <v>95</v>
      </c>
      <c r="C74" s="35"/>
      <c r="D74" s="36"/>
      <c r="E74" s="24" t="s">
        <v>26</v>
      </c>
      <c r="F74" s="7" t="s">
        <v>25</v>
      </c>
      <c r="G74" s="7" t="s">
        <v>24</v>
      </c>
      <c r="H74" s="7" t="s">
        <v>23</v>
      </c>
    </row>
    <row r="75" spans="1:8" x14ac:dyDescent="0.25">
      <c r="A75" s="5">
        <v>1</v>
      </c>
      <c r="B75" s="34" t="s">
        <v>90</v>
      </c>
      <c r="C75" s="35"/>
      <c r="D75" s="36"/>
      <c r="E75" s="5">
        <v>11.5</v>
      </c>
      <c r="F75" s="5">
        <f>0.25*(I14+I15)</f>
        <v>0.61878137939335587</v>
      </c>
      <c r="G75" s="5">
        <f>0.25*(J14+J15)</f>
        <v>0.67182902509147946</v>
      </c>
      <c r="H75" s="5">
        <f>E75*F75</f>
        <v>7.1159858630235924</v>
      </c>
    </row>
    <row r="76" spans="1:8" x14ac:dyDescent="0.25">
      <c r="A76" s="5">
        <v>2</v>
      </c>
      <c r="B76" s="34" t="s">
        <v>94</v>
      </c>
      <c r="C76" s="35"/>
      <c r="D76" s="36"/>
      <c r="E76" s="5">
        <v>10</v>
      </c>
      <c r="F76" s="5">
        <f>0.17*(I14+I15)</f>
        <v>0.42077133798748201</v>
      </c>
      <c r="G76" s="5">
        <f>0.17*(J14+J15)</f>
        <v>0.45684373706220605</v>
      </c>
      <c r="H76" s="5">
        <f>E76*F76</f>
        <v>4.2077133798748196</v>
      </c>
    </row>
    <row r="77" spans="1:8" x14ac:dyDescent="0.25">
      <c r="A77" s="5">
        <v>3</v>
      </c>
      <c r="B77" s="34" t="s">
        <v>91</v>
      </c>
      <c r="C77" s="35"/>
      <c r="D77" s="36"/>
      <c r="E77" s="5">
        <v>7.5</v>
      </c>
      <c r="F77" s="5">
        <f>4*F71*F3/1000</f>
        <v>2.16</v>
      </c>
      <c r="G77" s="5">
        <f>F77</f>
        <v>2.16</v>
      </c>
      <c r="H77" s="5">
        <f>E77*F77</f>
        <v>16.200000000000003</v>
      </c>
    </row>
    <row r="78" spans="1:8" x14ac:dyDescent="0.25">
      <c r="A78" s="5">
        <v>4</v>
      </c>
      <c r="B78" s="34" t="s">
        <v>92</v>
      </c>
      <c r="C78" s="35"/>
      <c r="D78" s="36"/>
      <c r="E78" s="5">
        <v>7</v>
      </c>
      <c r="F78" s="5">
        <f>0.7*G72*F3/1000</f>
        <v>0.875</v>
      </c>
      <c r="G78" s="5">
        <f>F78</f>
        <v>0.875</v>
      </c>
      <c r="H78" s="5">
        <f>E78*F78</f>
        <v>6.125</v>
      </c>
    </row>
    <row r="79" spans="1:8" x14ac:dyDescent="0.25">
      <c r="G79" s="3"/>
    </row>
    <row r="80" spans="1:8" x14ac:dyDescent="0.25">
      <c r="A80" t="s">
        <v>28</v>
      </c>
      <c r="G80" s="3">
        <f>SUM(H75:H78)</f>
        <v>33.648699242898417</v>
      </c>
    </row>
    <row r="81" spans="1:8" x14ac:dyDescent="0.25">
      <c r="A81" t="s">
        <v>29</v>
      </c>
      <c r="G81" s="3">
        <f>SUM(F75:F78)</f>
        <v>4.074552717380838</v>
      </c>
    </row>
    <row r="82" spans="1:8" x14ac:dyDescent="0.25">
      <c r="A82" t="s">
        <v>27</v>
      </c>
      <c r="G82" s="3">
        <f>SUM(G75:G78)</f>
        <v>4.163672762153686</v>
      </c>
    </row>
    <row r="85" spans="1:8" ht="22.8" x14ac:dyDescent="0.4">
      <c r="B85" s="8" t="s">
        <v>30</v>
      </c>
    </row>
    <row r="87" spans="1:8" ht="15" x14ac:dyDescent="0.25">
      <c r="A87" s="1" t="s">
        <v>31</v>
      </c>
      <c r="D87" s="3">
        <v>3</v>
      </c>
      <c r="E87" t="s">
        <v>108</v>
      </c>
    </row>
    <row r="88" spans="1:8" x14ac:dyDescent="0.25">
      <c r="D88" s="42"/>
      <c r="E88" s="42" t="s">
        <v>109</v>
      </c>
      <c r="F88" s="42"/>
    </row>
    <row r="89" spans="1:8" ht="15" x14ac:dyDescent="0.25">
      <c r="B89" s="7" t="s">
        <v>26</v>
      </c>
      <c r="C89" s="7" t="s">
        <v>32</v>
      </c>
      <c r="D89" s="7" t="s">
        <v>33</v>
      </c>
    </row>
    <row r="90" spans="1:8" x14ac:dyDescent="0.25">
      <c r="B90" s="16">
        <v>1.0999999999999999E-2</v>
      </c>
      <c r="C90" s="5">
        <v>3</v>
      </c>
      <c r="D90" s="5">
        <f>B90*F3/C90</f>
        <v>3.6666666666666665</v>
      </c>
    </row>
    <row r="91" spans="1:8" x14ac:dyDescent="0.25">
      <c r="B91" s="16">
        <v>3.6499999999999998E-2</v>
      </c>
      <c r="C91" s="5">
        <v>2</v>
      </c>
      <c r="D91" s="5">
        <f>B91*F3/C91</f>
        <v>18.25</v>
      </c>
    </row>
    <row r="92" spans="1:8" x14ac:dyDescent="0.25">
      <c r="B92" s="16">
        <v>6.4999999999999997E-3</v>
      </c>
      <c r="C92" s="5">
        <v>3</v>
      </c>
      <c r="D92" s="5">
        <f>B92*F3/C92</f>
        <v>2.1666666666666665</v>
      </c>
      <c r="F92" s="26"/>
    </row>
    <row r="94" spans="1:8" x14ac:dyDescent="0.25">
      <c r="A94" t="s">
        <v>34</v>
      </c>
      <c r="H94">
        <f>SUM(D90:D92)</f>
        <v>24.083333333333336</v>
      </c>
    </row>
    <row r="95" spans="1:8" x14ac:dyDescent="0.25">
      <c r="A95" s="10"/>
      <c r="B95" s="10"/>
      <c r="C95" s="10"/>
      <c r="D95" s="10"/>
      <c r="E95" s="10"/>
      <c r="F95" s="10"/>
      <c r="G95" s="10"/>
      <c r="H95" s="10"/>
    </row>
    <row r="97" spans="1:14" x14ac:dyDescent="0.25">
      <c r="A97" t="s">
        <v>35</v>
      </c>
      <c r="F97">
        <f>ROUND(0.1*(G81+G64),0)</f>
        <v>2</v>
      </c>
    </row>
    <row r="98" spans="1:14" x14ac:dyDescent="0.25">
      <c r="A98" t="s">
        <v>36</v>
      </c>
      <c r="E98">
        <f>ROUND(0.15*(G81+G64),0)</f>
        <v>3</v>
      </c>
    </row>
    <row r="99" spans="1:14" x14ac:dyDescent="0.25">
      <c r="A99" t="s">
        <v>37</v>
      </c>
      <c r="E99">
        <f>ROUND(0.12*(G81+G64),0)</f>
        <v>3</v>
      </c>
    </row>
    <row r="100" spans="1:14" x14ac:dyDescent="0.25">
      <c r="A100" t="s">
        <v>38</v>
      </c>
      <c r="E100">
        <f>ROUND(0.04*(G81+G64),0)</f>
        <v>1</v>
      </c>
    </row>
    <row r="101" spans="1:14" x14ac:dyDescent="0.25">
      <c r="A101" t="s">
        <v>39</v>
      </c>
      <c r="E101">
        <f>2.5*(G81+G64)</f>
        <v>55.80394238565237</v>
      </c>
    </row>
    <row r="102" spans="1:14" x14ac:dyDescent="0.25">
      <c r="A102" t="s">
        <v>40</v>
      </c>
      <c r="E102">
        <f>1.13*(G80+G63+H94+E101)</f>
        <v>42954.244005906941</v>
      </c>
    </row>
    <row r="105" spans="1:14" x14ac:dyDescent="0.25">
      <c r="A105" s="38"/>
      <c r="B105" s="38" t="s">
        <v>98</v>
      </c>
      <c r="C105" s="38"/>
      <c r="D105" s="39"/>
      <c r="E105" s="39"/>
      <c r="F105" s="39"/>
      <c r="G105" s="39"/>
      <c r="H105" s="39"/>
      <c r="I105" s="39"/>
      <c r="J105" s="39"/>
      <c r="K105" s="39"/>
    </row>
    <row r="106" spans="1:14" x14ac:dyDescent="0.25">
      <c r="A106" s="40" t="s">
        <v>99</v>
      </c>
      <c r="B106" s="40" t="s">
        <v>97</v>
      </c>
      <c r="C106" s="40"/>
      <c r="D106" s="40"/>
      <c r="E106" s="40"/>
      <c r="F106" s="40"/>
      <c r="G106" s="40"/>
      <c r="H106" s="40"/>
      <c r="I106" s="40"/>
      <c r="J106" s="40"/>
      <c r="K106" s="40"/>
      <c r="L106" s="37" t="s">
        <v>113</v>
      </c>
      <c r="M106" s="37"/>
      <c r="N106" s="37"/>
    </row>
  </sheetData>
  <mergeCells count="54">
    <mergeCell ref="B75:D75"/>
    <mergeCell ref="B76:D76"/>
    <mergeCell ref="B77:D77"/>
    <mergeCell ref="B78:D78"/>
    <mergeCell ref="B74:D74"/>
    <mergeCell ref="B59:D59"/>
    <mergeCell ref="B52:D52"/>
    <mergeCell ref="B53:D53"/>
    <mergeCell ref="B54:D54"/>
    <mergeCell ref="B58:D58"/>
    <mergeCell ref="B51:D51"/>
    <mergeCell ref="B55:D55"/>
    <mergeCell ref="B56:D56"/>
    <mergeCell ref="B57:D57"/>
    <mergeCell ref="B47:D47"/>
    <mergeCell ref="B48:D48"/>
    <mergeCell ref="B49:D49"/>
    <mergeCell ref="B50:D50"/>
    <mergeCell ref="B43:D43"/>
    <mergeCell ref="B44:D44"/>
    <mergeCell ref="B45:D45"/>
    <mergeCell ref="B46:D46"/>
    <mergeCell ref="B39:D39"/>
    <mergeCell ref="B40:D40"/>
    <mergeCell ref="B41:D41"/>
    <mergeCell ref="B42:D42"/>
    <mergeCell ref="B35:D35"/>
    <mergeCell ref="B36:D36"/>
    <mergeCell ref="B37:D37"/>
    <mergeCell ref="B38:D38"/>
    <mergeCell ref="B31:D31"/>
    <mergeCell ref="B32:D32"/>
    <mergeCell ref="B33:D33"/>
    <mergeCell ref="B34:D34"/>
    <mergeCell ref="B27:D27"/>
    <mergeCell ref="B28:D28"/>
    <mergeCell ref="B29:D29"/>
    <mergeCell ref="B30:D30"/>
    <mergeCell ref="B23:D23"/>
    <mergeCell ref="B24:D24"/>
    <mergeCell ref="B25:D25"/>
    <mergeCell ref="B26:D26"/>
    <mergeCell ref="B20:D20"/>
    <mergeCell ref="B21:D21"/>
    <mergeCell ref="B22:D22"/>
    <mergeCell ref="B15:D15"/>
    <mergeCell ref="B16:D16"/>
    <mergeCell ref="B17:D17"/>
    <mergeCell ref="B18:D18"/>
    <mergeCell ref="I2:N2"/>
    <mergeCell ref="I3:N3"/>
    <mergeCell ref="B13:D13"/>
    <mergeCell ref="B14:D14"/>
    <mergeCell ref="B19:D1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Больница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Айболит (дополнено Rootware)</dc:creator>
  <cp:lastModifiedBy>Dell</cp:lastModifiedBy>
  <cp:lastPrinted>2010-01-13T12:12:25Z</cp:lastPrinted>
  <dcterms:created xsi:type="dcterms:W3CDTF">2003-12-23T16:37:08Z</dcterms:created>
  <dcterms:modified xsi:type="dcterms:W3CDTF">2014-10-08T05:32:23Z</dcterms:modified>
</cp:coreProperties>
</file>